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stewartcox/Desktop/"/>
    </mc:Choice>
  </mc:AlternateContent>
  <xr:revisionPtr revIDLastSave="0" documentId="13_ncr:1_{2A1E1C01-B18D-5845-9DD4-0F1C25A47205}" xr6:coauthVersionLast="28" xr6:coauthVersionMax="28" xr10:uidLastSave="{00000000-0000-0000-0000-000000000000}"/>
  <bookViews>
    <workbookView xWindow="0" yWindow="460" windowWidth="28800" windowHeight="11620" xr2:uid="{8BBB51BC-E45B-452B-B51F-82E511B9704F}"/>
  </bookViews>
  <sheets>
    <sheet name="Performance Tabl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M23" i="1"/>
  <c r="L23" i="1"/>
  <c r="K23" i="1"/>
  <c r="J23" i="1"/>
  <c r="I23" i="1"/>
  <c r="H23" i="1"/>
  <c r="G23" i="1"/>
  <c r="F23" i="1"/>
  <c r="E23" i="1"/>
  <c r="D23" i="1"/>
  <c r="O22" i="1"/>
  <c r="N22" i="1"/>
  <c r="M22" i="1"/>
  <c r="L22" i="1"/>
  <c r="K22" i="1"/>
  <c r="J22" i="1"/>
  <c r="I22" i="1"/>
  <c r="H22" i="1"/>
  <c r="G22" i="1"/>
  <c r="F22" i="1"/>
  <c r="E22" i="1"/>
  <c r="D22" i="1"/>
  <c r="O19" i="1"/>
  <c r="O25" i="1" s="1"/>
  <c r="N19" i="1"/>
  <c r="N25" i="1" s="1"/>
  <c r="M19" i="1"/>
  <c r="M25" i="1" s="1"/>
  <c r="L19" i="1"/>
  <c r="L25" i="1" s="1"/>
  <c r="K19" i="1"/>
  <c r="K25" i="1" s="1"/>
  <c r="J19" i="1"/>
  <c r="J25" i="1" s="1"/>
  <c r="I19" i="1"/>
  <c r="I25" i="1" s="1"/>
  <c r="H19" i="1"/>
  <c r="H25" i="1" s="1"/>
  <c r="G19" i="1"/>
  <c r="G25" i="1" s="1"/>
  <c r="F19" i="1"/>
  <c r="F25" i="1" s="1"/>
  <c r="E19" i="1"/>
  <c r="E25" i="1" s="1"/>
  <c r="D19" i="1"/>
  <c r="D25" i="1" s="1"/>
  <c r="O17" i="1"/>
  <c r="O24" i="1" s="1"/>
  <c r="N17" i="1"/>
  <c r="N24" i="1" s="1"/>
  <c r="M17" i="1"/>
  <c r="M24" i="1" s="1"/>
  <c r="L17" i="1"/>
  <c r="L24" i="1" s="1"/>
  <c r="K17" i="1"/>
  <c r="K24" i="1" s="1"/>
  <c r="J17" i="1"/>
  <c r="J24" i="1" s="1"/>
  <c r="I17" i="1"/>
  <c r="I24" i="1" s="1"/>
  <c r="H17" i="1"/>
  <c r="H24" i="1" s="1"/>
  <c r="G17" i="1"/>
  <c r="G24" i="1" s="1"/>
  <c r="F17" i="1"/>
  <c r="F24" i="1" s="1"/>
  <c r="E17" i="1"/>
  <c r="E24" i="1" s="1"/>
  <c r="D17" i="1"/>
  <c r="D24" i="1" s="1"/>
  <c r="O16" i="1"/>
  <c r="O23" i="1" s="1"/>
  <c r="O15" i="1"/>
  <c r="N15" i="1"/>
  <c r="M15" i="1"/>
  <c r="L15" i="1"/>
  <c r="K15" i="1"/>
  <c r="J15" i="1"/>
  <c r="I15" i="1"/>
  <c r="H15" i="1"/>
  <c r="G15" i="1"/>
  <c r="F15" i="1"/>
  <c r="E15" i="1"/>
  <c r="D15" i="1"/>
  <c r="N8" i="1"/>
  <c r="J8" i="1"/>
  <c r="F8" i="1"/>
  <c r="O6" i="1"/>
  <c r="O8" i="1" s="1"/>
  <c r="N6" i="1"/>
  <c r="M6" i="1"/>
  <c r="L6" i="1"/>
  <c r="K6" i="1"/>
  <c r="K8" i="1" s="1"/>
  <c r="J6" i="1"/>
  <c r="I6" i="1"/>
  <c r="H6" i="1"/>
  <c r="G6" i="1"/>
  <c r="G8" i="1" s="1"/>
  <c r="F6" i="1"/>
  <c r="E6" i="1"/>
  <c r="D6" i="1"/>
  <c r="C6" i="1"/>
  <c r="C8" i="1" s="1"/>
  <c r="O4" i="1"/>
  <c r="N4" i="1"/>
  <c r="M4" i="1"/>
  <c r="M8" i="1" s="1"/>
  <c r="L4" i="1"/>
  <c r="L8" i="1" s="1"/>
  <c r="K4" i="1"/>
  <c r="J4" i="1"/>
  <c r="I4" i="1"/>
  <c r="I8" i="1" s="1"/>
  <c r="H4" i="1"/>
  <c r="H8" i="1" s="1"/>
  <c r="G4" i="1"/>
  <c r="F4" i="1"/>
  <c r="E4" i="1"/>
  <c r="E8" i="1" s="1"/>
  <c r="D4" i="1"/>
  <c r="D8" i="1" s="1"/>
  <c r="C4" i="1"/>
</calcChain>
</file>

<file path=xl/sharedStrings.xml><?xml version="1.0" encoding="utf-8"?>
<sst xmlns="http://schemas.openxmlformats.org/spreadsheetml/2006/main" count="25" uniqueCount="21">
  <si>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</si>
  <si>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</si>
  <si>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</si>
  <si>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</si>
  <si>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</si>
  <si>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</si>
  <si>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</si>
  <si>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</si>
  <si>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</si>
  <si>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</si>
  <si>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</si>
  <si>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</si>
  <si>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Inception</t>
  </si>
  <si>
    <r>
      <t>Saville Capital Emerging Companies Fund</t>
    </r>
    <r>
      <rPr>
        <vertAlign val="superscript"/>
        <sz val="10"/>
        <rFont val="Gotham Book"/>
        <family val="3"/>
      </rPr>
      <t>1</t>
    </r>
  </si>
  <si>
    <r>
      <t>Benchmark</t>
    </r>
    <r>
      <rPr>
        <vertAlign val="superscript"/>
        <sz val="10"/>
        <rFont val="Gotham Book"/>
        <family val="3"/>
      </rPr>
      <t>2</t>
    </r>
  </si>
  <si>
    <t>Relative Performance</t>
  </si>
  <si>
    <r>
      <rPr>
        <i/>
        <vertAlign val="superscript"/>
        <sz val="9"/>
        <color theme="1"/>
        <rFont val="Gotham Book"/>
        <family val="3"/>
      </rPr>
      <t>1</t>
    </r>
    <r>
      <rPr>
        <i/>
        <sz val="9"/>
        <color theme="1"/>
        <rFont val="Gotham Book"/>
        <family val="3"/>
      </rPr>
      <t>Net of all base fees, performance fees and expenses of the Fund</t>
    </r>
  </si>
  <si>
    <r>
      <rPr>
        <i/>
        <vertAlign val="superscript"/>
        <sz val="9"/>
        <color theme="1"/>
        <rFont val="Gotham Book"/>
        <family val="3"/>
      </rPr>
      <t>2</t>
    </r>
    <r>
      <rPr>
        <i/>
        <sz val="9"/>
        <color theme="1"/>
        <rFont val="Gotham Book"/>
        <family val="3"/>
      </rPr>
      <t>RBA cash rate +3% (per annum)</t>
    </r>
  </si>
  <si>
    <t>Saville Capital Emerging Companies Fund</t>
  </si>
  <si>
    <t>Emerging Companies Accumulation Index</t>
  </si>
  <si>
    <t>Small Industrials Accumulation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</si>
</sst>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+0.0%;\ \-0.0%"/>
    <numFmt numFmtId="165" formatCode="0.000"/>
    <numFmt numFmtId="166" formatCode="0.0000"/>
    <numFmt numFmtId="167" formatCode="0.0"/>
    <numFmt numFmtId="168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Gotham Book"/>
      <family val="3"/>
    </font>
    <font>
      <b/>
      <sz val="10"/>
      <color theme="0"/>
      <name val="Gotham Book"/>
      <family val="3"/>
    </font>
    <font>
      <sz val="10"/>
      <name val="Gotham Book"/>
      <family val="3"/>
    </font>
    <font>
      <vertAlign val="superscript"/>
      <sz val="10"/>
      <name val="Gotham Book"/>
      <family val="3"/>
    </font>
    <font>
      <i/>
      <sz val="10"/>
      <name val="Gotham Book"/>
      <family val="3"/>
    </font>
    <font>
      <i/>
      <vertAlign val="superscript"/>
      <sz val="9"/>
      <color theme="1"/>
      <name val="Gotham Book"/>
      <family val="3"/>
    </font>
    <font>
      <i/>
      <sz val="9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10" fillId="3" borderId="0" xfId="0" applyFont="1" applyFill="1"/>
    <xf numFmtId="0" fontId="0" fillId="3" borderId="0" xfId="0" applyFill="1"/>
    <xf numFmtId="0" fontId="9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1" applyNumberFormat="1" applyFont="1" applyAlignment="1">
      <alignment horizont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Performance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'Performance Table'!$B$23</c:f>
              <c:strCache>
                <c:ptCount val="1"/>
                <c:pt idx="0">
                  <c:v>Saville Capital Emerging Companies Fund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'Performance Table'!$C$22:$O$22</c:f>
              <c:strCache>
                <c:ptCount val="13"/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</c:strCache>
            </c:strRef>
          </c:cat>
          <c:val>
            <c:numRef>
              <c:f>'Performance Table'!$C$23:$O$23</c:f>
              <c:numCache>
                <c:formatCode>0.0%</c:formatCode>
                <c:ptCount val="13"/>
                <c:pt idx="0">
                  <c:v>0</c:v>
                </c:pt>
                <c:pt idx="1">
                  <c:v>-3.1900000000000039E-2</c:v>
                </c:pt>
                <c:pt idx="2">
                  <c:v>-6.6000000000000503E-3</c:v>
                </c:pt>
                <c:pt idx="3">
                  <c:v>-1.2800000000000034E-2</c:v>
                </c:pt>
                <c:pt idx="4">
                  <c:v>-2.2499999999999964E-2</c:v>
                </c:pt>
                <c:pt idx="5">
                  <c:v>5.1500000000000101E-2</c:v>
                </c:pt>
                <c:pt idx="6">
                  <c:v>0.11870000000000003</c:v>
                </c:pt>
                <c:pt idx="7">
                  <c:v>0.14949999999999997</c:v>
                </c:pt>
                <c:pt idx="8">
                  <c:v>0.19500000000000006</c:v>
                </c:pt>
                <c:pt idx="9">
                  <c:v>0.35220000000000007</c:v>
                </c:pt>
                <c:pt idx="10">
                  <c:v>0.48079999999999989</c:v>
                </c:pt>
                <c:pt idx="11">
                  <c:v>0.60060000000000002</c:v>
                </c:pt>
                <c:pt idx="12">
                  <c:v>0.57610000000000006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DC-460B-B06C-A0E64D37ADA3}"/>
            </c:ext>
          </c:extLst>
        </c:ser>
        <c:ser>
          <c:idx val="1"/>
          <c:order val="1"/>
          <c:tx>
            <c:strRef>
              <c:f>'Performance Table'!$B$24</c:f>
              <c:strCache>
                <c:ptCount val="1"/>
                <c:pt idx="0">
                  <c:v>Emerging Companies Accumulation Index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'Performance Table'!$C$22:$O$22</c:f>
              <c:strCache>
                <c:ptCount val="13"/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</c:strCache>
            </c:strRef>
          </c:cat>
          <c:val>
            <c:numRef>
              <c:f>'Performance Table'!$C$24:$O$24</c:f>
              <c:numCache>
                <c:formatCode>0.0%</c:formatCode>
                <c:ptCount val="13"/>
                <c:pt idx="0">
                  <c:v>0</c:v>
                </c:pt>
                <c:pt idx="1">
                  <c:v>-3.4045501179307713E-2</c:v>
                </c:pt>
                <c:pt idx="2">
                  <c:v>-5.6255284895899815E-2</c:v>
                </c:pt>
                <c:pt idx="3">
                  <c:v>-0.11072471335615308</c:v>
                </c:pt>
                <c:pt idx="4">
                  <c:v>-0.12000965267622388</c:v>
                </c:pt>
                <c:pt idx="5">
                  <c:v>-0.10027772319308759</c:v>
                </c:pt>
                <c:pt idx="6">
                  <c:v>-7.7703319930549797E-2</c:v>
                </c:pt>
                <c:pt idx="7">
                  <c:v>-5.2044847647480186E-2</c:v>
                </c:pt>
                <c:pt idx="8">
                  <c:v>-2.0537265509273372E-2</c:v>
                </c:pt>
                <c:pt idx="9">
                  <c:v>2.1547066816670846E-2</c:v>
                </c:pt>
                <c:pt idx="10">
                  <c:v>6.4911742586393872E-2</c:v>
                </c:pt>
                <c:pt idx="11">
                  <c:v>0.1289127713145175</c:v>
                </c:pt>
                <c:pt idx="12">
                  <c:v>0.15224697491027839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DC-460B-B06C-A0E64D37ADA3}"/>
            </c:ext>
          </c:extLst>
        </c:ser>
        <c:ser>
          <c:idx val="2"/>
          <c:order val="2"/>
          <c:tx>
            <c:strRef>
              <c:f>'Performance Table'!$B$25</c:f>
              <c:strCache>
                <c:ptCount val="1"/>
                <c:pt idx="0">
                  <c:v>Small Industrials Accumulation Index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'Performance Table'!$C$25:$O$25</c:f>
              <c:numCache>
                <c:formatCode>0.0%</c:formatCode>
                <c:ptCount val="13"/>
                <c:pt idx="0">
                  <c:v>0</c:v>
                </c:pt>
                <c:pt idx="1">
                  <c:v>-9.3277855687248223E-3</c:v>
                </c:pt>
                <c:pt idx="2">
                  <c:v>3.2573311381217218E-2</c:v>
                </c:pt>
                <c:pt idx="3">
                  <c:v>3.8468920113388094E-2</c:v>
                </c:pt>
                <c:pt idx="4">
                  <c:v>8.9604778393048701E-3</c:v>
                </c:pt>
                <c:pt idx="5">
                  <c:v>3.3623543951251555E-2</c:v>
                </c:pt>
                <c:pt idx="6">
                  <c:v>3.1218349523042477E-2</c:v>
                </c:pt>
                <c:pt idx="7">
                  <c:v>4.8594548369089052E-2</c:v>
                </c:pt>
                <c:pt idx="8">
                  <c:v>5.9578509838982496E-2</c:v>
                </c:pt>
                <c:pt idx="9">
                  <c:v>0.1222050911035939</c:v>
                </c:pt>
                <c:pt idx="10">
                  <c:v>0.1536101378915069</c:v>
                </c:pt>
                <c:pt idx="11">
                  <c:v>0.17154975503931635</c:v>
                </c:pt>
                <c:pt idx="12">
                  <c:v>0.16655324692813567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DC-460B-B06C-A0E64D37A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749456"/>
        <c:axId val="214744752"/>
      </c:lineChart>
      <c:catAx>
        <c:axId val="2147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744752"/>
        <c:crosses val="autoZero"/>
        <c:auto val="1"/>
        <c:lblAlgn val="ctr"/>
        <c:lblOffset val="100"/>
        <c:noMultiLvlLbl val="0"/>
      </c:catAx>
      <c:valAx>
        <c:axId val="21474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solidFill>
              <a:schemeClr val="accen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749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27</xdr:row>
      <xdr:rowOff>6350</xdr:rowOff>
    </xdr:from>
    <xdr:to>
      <xdr:col>5</xdr:col>
      <xdr:colOff>228600</xdr:colOff>
      <xdr:row>43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EF9F99-D68D-46A4-B039-7C2F87487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AF770-0707-439F-9083-9E6C24FEB736}">
  <dimension ref="B2:O25"/>
  <sheetViews>
    <sheetView tabSelected="1" topLeftCell="A38" workbookViewId="0">
      <selection activeCell="A46" sqref="A46"/>
    </sheetView>
  </sheetViews>
  <sheetFormatPr baseColWidth="10" defaultColWidth="8.83203125" defaultRowHeight="15"/>
  <cols>
    <col min="2" max="2" width="40.6640625" customWidth="1"/>
    <col min="3" max="14" width="8.5" customWidth="1"/>
    <col min="15" max="15" width="10" customWidth="1"/>
  </cols>
  <sheetData>
    <row r="2" spans="2:15">
      <c r="B2" s="1"/>
      <c r="C2" s="23" t="s">
        <v>0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5</v>
      </c>
      <c r="I2" s="23" t="s">
        <v>6</v>
      </c>
      <c r="J2" s="23" t="s">
        <v>7</v>
      </c>
      <c r="K2" s="23" t="s">
        <v>8</v>
      </c>
      <c r="L2" s="23" t="s">
        <v>9</v>
      </c>
      <c r="M2" s="23" t="s">
        <v>10</v>
      </c>
      <c r="N2" s="23" t="s">
        <v>11</v>
      </c>
      <c r="O2" s="21" t="s">
        <v>12</v>
      </c>
    </row>
    <row r="3" spans="2:15" ht="7.5" customHeight="1">
      <c r="B3" s="2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2"/>
    </row>
    <row r="4" spans="2:15">
      <c r="B4" s="19" t="s">
        <v>13</v>
      </c>
      <c r="C4" s="17">
        <f>1069789.9/1105000-1</f>
        <v>-3.1864343891402802E-2</v>
      </c>
      <c r="D4" s="17">
        <f>1097732.99/1069789.8-1</f>
        <v>2.6120262129999627E-2</v>
      </c>
      <c r="E4" s="17">
        <f>1090820.47/1097732.99-1</f>
        <v>-6.2970868717355799E-3</v>
      </c>
      <c r="F4" s="17">
        <f>1080131.4/1090820.47-1</f>
        <v>-9.7991102055502433E-3</v>
      </c>
      <c r="G4" s="17">
        <f>1161947.6/1080131.4-1</f>
        <v>7.5746524913543167E-2</v>
      </c>
      <c r="H4" s="17">
        <f>1809712.46/1701011.56-1</f>
        <v>6.3903680936771456E-2</v>
      </c>
      <c r="I4" s="17">
        <f>1859458.98/1809712.46-1</f>
        <v>2.7488632089099907E-2</v>
      </c>
      <c r="J4" s="17">
        <f>1933152.33/1859458.98-1</f>
        <v>3.9631608329429246E-2</v>
      </c>
      <c r="K4" s="17">
        <f>2187419.5/1933152.33-1</f>
        <v>0.13152981586298473</v>
      </c>
      <c r="L4" s="17">
        <f>2395467.12/2187419.5-1</f>
        <v>9.5110983512764813E-2</v>
      </c>
      <c r="M4" s="17">
        <f>2589154.14/2395467.12-1</f>
        <v>8.0855637041680639E-2</v>
      </c>
      <c r="N4" s="17">
        <f>10703974.98/10878867.99-1</f>
        <v>-1.607639785322923E-2</v>
      </c>
      <c r="O4" s="15">
        <f>(1.5261+0.05)/1-1</f>
        <v>0.57610000000000006</v>
      </c>
    </row>
    <row r="5" spans="2:15" ht="7.5" customHeight="1">
      <c r="B5" s="19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5"/>
    </row>
    <row r="6" spans="2:15">
      <c r="B6" s="19" t="s">
        <v>14</v>
      </c>
      <c r="C6" s="17">
        <f>0.045*28/365</f>
        <v>3.4520547945205479E-3</v>
      </c>
      <c r="D6" s="17">
        <f>0.045*31/365</f>
        <v>3.821917808219178E-3</v>
      </c>
      <c r="E6" s="17">
        <f>0.045*30/365</f>
        <v>3.6986301369863008E-3</v>
      </c>
      <c r="F6" s="17">
        <f>0.045*31/365</f>
        <v>3.821917808219178E-3</v>
      </c>
      <c r="G6" s="17">
        <f>0.045*30/365</f>
        <v>3.6986301369863008E-3</v>
      </c>
      <c r="H6" s="17">
        <f>0.045*31/365</f>
        <v>3.821917808219178E-3</v>
      </c>
      <c r="I6" s="17">
        <f>0.045*31/365</f>
        <v>3.821917808219178E-3</v>
      </c>
      <c r="J6" s="17">
        <f>0.045*30/365</f>
        <v>3.6986301369863008E-3</v>
      </c>
      <c r="K6" s="17">
        <f>0.045*31/365</f>
        <v>3.821917808219178E-3</v>
      </c>
      <c r="L6" s="17">
        <f>0.045*30/365</f>
        <v>3.6986301369863008E-3</v>
      </c>
      <c r="M6" s="17">
        <f>0.045*31/365</f>
        <v>3.821917808219178E-3</v>
      </c>
      <c r="N6" s="17">
        <f>0.045*31/365</f>
        <v>3.821917808219178E-3</v>
      </c>
      <c r="O6" s="15">
        <f>SUM(C6:N6)</f>
        <v>4.4999999999999998E-2</v>
      </c>
    </row>
    <row r="7" spans="2:15" ht="7.5" customHeight="1">
      <c r="B7" s="19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5"/>
    </row>
    <row r="8" spans="2:15">
      <c r="B8" s="19" t="s">
        <v>15</v>
      </c>
      <c r="C8" s="17">
        <f t="shared" ref="C8:O8" si="0">C4-C6</f>
        <v>-3.5316398685923352E-2</v>
      </c>
      <c r="D8" s="17">
        <f t="shared" si="0"/>
        <v>2.2298344321780451E-2</v>
      </c>
      <c r="E8" s="17">
        <f t="shared" si="0"/>
        <v>-9.9957170087218803E-3</v>
      </c>
      <c r="F8" s="17">
        <f t="shared" si="0"/>
        <v>-1.3621028013769422E-2</v>
      </c>
      <c r="G8" s="17">
        <f t="shared" si="0"/>
        <v>7.2047894776556862E-2</v>
      </c>
      <c r="H8" s="17">
        <f t="shared" si="0"/>
        <v>6.0081763128552276E-2</v>
      </c>
      <c r="I8" s="17">
        <f t="shared" si="0"/>
        <v>2.366671428088073E-2</v>
      </c>
      <c r="J8" s="17">
        <f t="shared" si="0"/>
        <v>3.5932978192442948E-2</v>
      </c>
      <c r="K8" s="17">
        <f t="shared" si="0"/>
        <v>0.12770789805476557</v>
      </c>
      <c r="L8" s="17">
        <f t="shared" si="0"/>
        <v>9.1412353375778507E-2</v>
      </c>
      <c r="M8" s="17">
        <f t="shared" si="0"/>
        <v>7.7033719233461459E-2</v>
      </c>
      <c r="N8" s="17">
        <f t="shared" si="0"/>
        <v>-1.9898315661448406E-2</v>
      </c>
      <c r="O8" s="15">
        <f t="shared" si="0"/>
        <v>0.53110000000000002</v>
      </c>
    </row>
    <row r="9" spans="2:15" ht="7.5" customHeight="1">
      <c r="B9" s="2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6"/>
    </row>
    <row r="10" spans="2:15">
      <c r="B10" s="3" t="s">
        <v>16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</row>
    <row r="11" spans="2:15">
      <c r="B11" s="6" t="s">
        <v>17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</row>
    <row r="12" spans="2:15">
      <c r="B12" s="7"/>
    </row>
    <row r="15" spans="2:15">
      <c r="C15" s="8" t="s">
        <v>12</v>
      </c>
      <c r="D15" s="8" t="str">
        <f t="shared" ref="D15:J15" si="1">C2</f>
        <v>Feb</v>
      </c>
      <c r="E15" s="8" t="str">
        <f t="shared" si="1"/>
        <v>Mar</v>
      </c>
      <c r="F15" s="8" t="str">
        <f t="shared" si="1"/>
        <v>Apr</v>
      </c>
      <c r="G15" s="8" t="str">
        <f t="shared" si="1"/>
        <v>May</v>
      </c>
      <c r="H15" s="8" t="str">
        <f t="shared" si="1"/>
        <v>Jun</v>
      </c>
      <c r="I15" s="8" t="str">
        <f t="shared" si="1"/>
        <v>Jul</v>
      </c>
      <c r="J15" s="8" t="str">
        <f t="shared" si="1"/>
        <v>Aug</v>
      </c>
      <c r="K15" s="8" t="str">
        <f>J2</f>
        <v>Sep</v>
      </c>
      <c r="L15" s="8" t="str">
        <f>K2</f>
        <v>Oct</v>
      </c>
      <c r="M15" s="8" t="str">
        <f>L2</f>
        <v>Nov</v>
      </c>
      <c r="N15" s="8" t="str">
        <f>M2</f>
        <v>Dec</v>
      </c>
      <c r="O15" s="8" t="str">
        <f>N2</f>
        <v>Jan</v>
      </c>
    </row>
    <row r="16" spans="2:15">
      <c r="B16" t="s">
        <v>18</v>
      </c>
      <c r="C16" s="9">
        <v>1</v>
      </c>
      <c r="D16" s="10">
        <v>0.96809999999999996</v>
      </c>
      <c r="E16" s="10">
        <v>0.99339999999999995</v>
      </c>
      <c r="F16" s="10">
        <v>0.98719999999999997</v>
      </c>
      <c r="G16" s="10">
        <v>0.97750000000000004</v>
      </c>
      <c r="H16" s="10">
        <v>1.0515000000000001</v>
      </c>
      <c r="I16" s="11">
        <v>1.1187</v>
      </c>
      <c r="J16" s="11">
        <v>1.1495</v>
      </c>
      <c r="K16" s="10">
        <v>1.1950000000000001</v>
      </c>
      <c r="L16" s="10">
        <v>1.3522000000000001</v>
      </c>
      <c r="M16" s="10">
        <v>1.4807999999999999</v>
      </c>
      <c r="N16" s="10">
        <v>1.6006</v>
      </c>
      <c r="O16" s="10">
        <f>1.5261+0.05</f>
        <v>1.5761000000000001</v>
      </c>
    </row>
    <row r="17" spans="2:15">
      <c r="B17" t="s">
        <v>19</v>
      </c>
      <c r="C17" s="9">
        <v>1</v>
      </c>
      <c r="D17" s="12">
        <f t="shared" ref="D17:J17" si="2">D18/$C$18</f>
        <v>0.96595449882069229</v>
      </c>
      <c r="E17" s="12">
        <f t="shared" si="2"/>
        <v>0.94374471510410018</v>
      </c>
      <c r="F17" s="12">
        <f t="shared" si="2"/>
        <v>0.88927528664384692</v>
      </c>
      <c r="G17" s="12">
        <f t="shared" si="2"/>
        <v>0.87999034732377612</v>
      </c>
      <c r="H17" s="12">
        <f t="shared" si="2"/>
        <v>0.89972227680691241</v>
      </c>
      <c r="I17" s="12">
        <f t="shared" si="2"/>
        <v>0.9222966800694502</v>
      </c>
      <c r="J17" s="12">
        <f t="shared" si="2"/>
        <v>0.94795515235251981</v>
      </c>
      <c r="K17" s="12">
        <f>K18/$C$18</f>
        <v>0.97946273449072663</v>
      </c>
      <c r="L17" s="12">
        <f>L18/$C$18</f>
        <v>1.0215470668166708</v>
      </c>
      <c r="M17" s="12">
        <f>M18/$C$18</f>
        <v>1.0649117425863939</v>
      </c>
      <c r="N17" s="12">
        <f>N18/$C$18</f>
        <v>1.1289127713145175</v>
      </c>
      <c r="O17" s="12">
        <f>O18/$C$18</f>
        <v>1.1522469749102784</v>
      </c>
    </row>
    <row r="18" spans="2:15">
      <c r="C18" s="10">
        <v>1796.393</v>
      </c>
      <c r="D18" s="10">
        <v>1735.2338999999999</v>
      </c>
      <c r="E18" s="10">
        <v>1695.3363999999999</v>
      </c>
      <c r="F18" s="10">
        <v>1597.4879000000001</v>
      </c>
      <c r="G18" s="10">
        <v>1580.8085000000001</v>
      </c>
      <c r="H18" s="10">
        <v>1616.2547999999999</v>
      </c>
      <c r="I18" s="10">
        <v>1656.8072999999999</v>
      </c>
      <c r="J18" s="10">
        <v>1702.9</v>
      </c>
      <c r="K18" s="10">
        <v>1759.5</v>
      </c>
      <c r="L18" s="10">
        <v>1835.1</v>
      </c>
      <c r="M18" s="13">
        <v>1913</v>
      </c>
      <c r="N18" s="13">
        <v>2027.971</v>
      </c>
      <c r="O18" s="13">
        <v>2069.8883999999998</v>
      </c>
    </row>
    <row r="19" spans="2:15">
      <c r="B19" t="s">
        <v>20</v>
      </c>
      <c r="C19" s="9">
        <v>1</v>
      </c>
      <c r="D19" s="12">
        <f>D20/$C$20</f>
        <v>0.99067221443127518</v>
      </c>
      <c r="E19" s="12">
        <f t="shared" ref="E19:O19" si="3">E20/$C$20</f>
        <v>1.0325733113812172</v>
      </c>
      <c r="F19" s="12">
        <f t="shared" si="3"/>
        <v>1.0384689201133881</v>
      </c>
      <c r="G19" s="12">
        <f t="shared" si="3"/>
        <v>1.0089604778393049</v>
      </c>
      <c r="H19" s="12">
        <f t="shared" si="3"/>
        <v>1.0336235439512516</v>
      </c>
      <c r="I19" s="12">
        <f t="shared" si="3"/>
        <v>1.0312183495230425</v>
      </c>
      <c r="J19" s="12">
        <f t="shared" si="3"/>
        <v>1.0485945483690891</v>
      </c>
      <c r="K19" s="12">
        <f t="shared" si="3"/>
        <v>1.0595785098389825</v>
      </c>
      <c r="L19" s="12">
        <f t="shared" si="3"/>
        <v>1.1222050911035939</v>
      </c>
      <c r="M19" s="12">
        <f t="shared" si="3"/>
        <v>1.1536101378915069</v>
      </c>
      <c r="N19" s="12">
        <f t="shared" si="3"/>
        <v>1.1715497550393164</v>
      </c>
      <c r="O19" s="12">
        <f t="shared" si="3"/>
        <v>1.1665532469281357</v>
      </c>
    </row>
    <row r="20" spans="2:15">
      <c r="C20" s="10">
        <v>8477.3603999999996</v>
      </c>
      <c r="D20" s="10">
        <v>8398.2854000000007</v>
      </c>
      <c r="E20" s="10">
        <v>8753.4961000000003</v>
      </c>
      <c r="F20" s="10">
        <v>8803.4753000000001</v>
      </c>
      <c r="G20" s="10">
        <v>8553.3215999999993</v>
      </c>
      <c r="H20" s="10">
        <v>8762.3992999999991</v>
      </c>
      <c r="I20" s="10">
        <v>8742.0095999999994</v>
      </c>
      <c r="J20" s="10">
        <v>8889.3138999999992</v>
      </c>
      <c r="K20" s="10">
        <v>8982.4289000000008</v>
      </c>
      <c r="L20" s="10">
        <v>9513.3369999999995</v>
      </c>
      <c r="M20" s="10">
        <v>9779.5689000000002</v>
      </c>
      <c r="N20" s="10">
        <v>9931.6494999999995</v>
      </c>
      <c r="O20" s="13">
        <v>9889.2922999999992</v>
      </c>
    </row>
    <row r="22" spans="2:15">
      <c r="D22" s="8" t="str">
        <f t="shared" ref="D22:O22" si="4">C2</f>
        <v>Feb</v>
      </c>
      <c r="E22" s="8" t="str">
        <f t="shared" si="4"/>
        <v>Mar</v>
      </c>
      <c r="F22" s="8" t="str">
        <f t="shared" si="4"/>
        <v>Apr</v>
      </c>
      <c r="G22" s="8" t="str">
        <f t="shared" si="4"/>
        <v>May</v>
      </c>
      <c r="H22" s="8" t="str">
        <f t="shared" si="4"/>
        <v>Jun</v>
      </c>
      <c r="I22" s="8" t="str">
        <f t="shared" si="4"/>
        <v>Jul</v>
      </c>
      <c r="J22" s="8" t="str">
        <f t="shared" si="4"/>
        <v>Aug</v>
      </c>
      <c r="K22" s="8" t="str">
        <f t="shared" si="4"/>
        <v>Sep</v>
      </c>
      <c r="L22" s="8" t="str">
        <f t="shared" si="4"/>
        <v>Oct</v>
      </c>
      <c r="M22" s="8" t="str">
        <f t="shared" si="4"/>
        <v>Nov</v>
      </c>
      <c r="N22" s="8" t="str">
        <f t="shared" si="4"/>
        <v>Dec</v>
      </c>
      <c r="O22" s="8" t="str">
        <f t="shared" si="4"/>
        <v>Jan</v>
      </c>
    </row>
    <row r="23" spans="2:15">
      <c r="B23" t="s">
        <v>18</v>
      </c>
      <c r="C23" s="14">
        <v>0</v>
      </c>
      <c r="D23" s="14">
        <f t="shared" ref="D23:O23" si="5">D16/$C$16-1</f>
        <v>-3.1900000000000039E-2</v>
      </c>
      <c r="E23" s="14">
        <f t="shared" si="5"/>
        <v>-6.6000000000000503E-3</v>
      </c>
      <c r="F23" s="14">
        <f t="shared" si="5"/>
        <v>-1.2800000000000034E-2</v>
      </c>
      <c r="G23" s="14">
        <f t="shared" si="5"/>
        <v>-2.2499999999999964E-2</v>
      </c>
      <c r="H23" s="14">
        <f t="shared" si="5"/>
        <v>5.1500000000000101E-2</v>
      </c>
      <c r="I23" s="14">
        <f t="shared" si="5"/>
        <v>0.11870000000000003</v>
      </c>
      <c r="J23" s="14">
        <f t="shared" si="5"/>
        <v>0.14949999999999997</v>
      </c>
      <c r="K23" s="14">
        <f t="shared" si="5"/>
        <v>0.19500000000000006</v>
      </c>
      <c r="L23" s="14">
        <f t="shared" si="5"/>
        <v>0.35220000000000007</v>
      </c>
      <c r="M23" s="14">
        <f t="shared" si="5"/>
        <v>0.48079999999999989</v>
      </c>
      <c r="N23" s="14">
        <f t="shared" si="5"/>
        <v>0.60060000000000002</v>
      </c>
      <c r="O23" s="14">
        <f t="shared" si="5"/>
        <v>0.57610000000000006</v>
      </c>
    </row>
    <row r="24" spans="2:15">
      <c r="B24" t="s">
        <v>19</v>
      </c>
      <c r="C24" s="14">
        <v>0</v>
      </c>
      <c r="D24" s="14">
        <f t="shared" ref="D24:O24" si="6">D17/$C$17-1</f>
        <v>-3.4045501179307713E-2</v>
      </c>
      <c r="E24" s="14">
        <f t="shared" si="6"/>
        <v>-5.6255284895899815E-2</v>
      </c>
      <c r="F24" s="14">
        <f t="shared" si="6"/>
        <v>-0.11072471335615308</v>
      </c>
      <c r="G24" s="14">
        <f t="shared" si="6"/>
        <v>-0.12000965267622388</v>
      </c>
      <c r="H24" s="14">
        <f t="shared" si="6"/>
        <v>-0.10027772319308759</v>
      </c>
      <c r="I24" s="14">
        <f t="shared" si="6"/>
        <v>-7.7703319930549797E-2</v>
      </c>
      <c r="J24" s="14">
        <f t="shared" si="6"/>
        <v>-5.2044847647480186E-2</v>
      </c>
      <c r="K24" s="14">
        <f t="shared" si="6"/>
        <v>-2.0537265509273372E-2</v>
      </c>
      <c r="L24" s="14">
        <f t="shared" si="6"/>
        <v>2.1547066816670846E-2</v>
      </c>
      <c r="M24" s="14">
        <f t="shared" si="6"/>
        <v>6.4911742586393872E-2</v>
      </c>
      <c r="N24" s="14">
        <f t="shared" si="6"/>
        <v>0.1289127713145175</v>
      </c>
      <c r="O24" s="14">
        <f t="shared" si="6"/>
        <v>0.15224697491027839</v>
      </c>
    </row>
    <row r="25" spans="2:15">
      <c r="B25" t="s">
        <v>20</v>
      </c>
      <c r="C25" s="14">
        <v>0</v>
      </c>
      <c r="D25" s="14">
        <f>D19/$C$19-1</f>
        <v>-9.3277855687248223E-3</v>
      </c>
      <c r="E25" s="14">
        <f t="shared" ref="E25:O25" si="7">E19/$C$19-1</f>
        <v>3.2573311381217218E-2</v>
      </c>
      <c r="F25" s="14">
        <f t="shared" si="7"/>
        <v>3.8468920113388094E-2</v>
      </c>
      <c r="G25" s="14">
        <f t="shared" si="7"/>
        <v>8.9604778393048701E-3</v>
      </c>
      <c r="H25" s="14">
        <f t="shared" si="7"/>
        <v>3.3623543951251555E-2</v>
      </c>
      <c r="I25" s="14">
        <f t="shared" si="7"/>
        <v>3.1218349523042477E-2</v>
      </c>
      <c r="J25" s="14">
        <f t="shared" si="7"/>
        <v>4.8594548369089052E-2</v>
      </c>
      <c r="K25" s="14">
        <f t="shared" si="7"/>
        <v>5.9578509838982496E-2</v>
      </c>
      <c r="L25" s="14">
        <f t="shared" si="7"/>
        <v>0.1222050911035939</v>
      </c>
      <c r="M25" s="14">
        <f t="shared" si="7"/>
        <v>0.1536101378915069</v>
      </c>
      <c r="N25" s="14">
        <f t="shared" si="7"/>
        <v>0.17154975503931635</v>
      </c>
      <c r="O25" s="14">
        <f t="shared" si="7"/>
        <v>0.16655324692813567</v>
      </c>
    </row>
  </sheetData>
  <mergeCells count="55">
    <mergeCell ref="H2:H3"/>
    <mergeCell ref="C2:C3"/>
    <mergeCell ref="D2:D3"/>
    <mergeCell ref="E2:E3"/>
    <mergeCell ref="F2:F3"/>
    <mergeCell ref="G2:G3"/>
    <mergeCell ref="O2:O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I2:I3"/>
    <mergeCell ref="J2:J3"/>
    <mergeCell ref="K2:K3"/>
    <mergeCell ref="L2:L3"/>
    <mergeCell ref="M2:M3"/>
    <mergeCell ref="N2:N3"/>
    <mergeCell ref="B6:B7"/>
    <mergeCell ref="C6:C7"/>
    <mergeCell ref="D6:D7"/>
    <mergeCell ref="E6:E7"/>
    <mergeCell ref="F6:F7"/>
    <mergeCell ref="K4:K5"/>
    <mergeCell ref="L4:L5"/>
    <mergeCell ref="M4:M5"/>
    <mergeCell ref="N4:N5"/>
    <mergeCell ref="O4:O5"/>
    <mergeCell ref="M6:M7"/>
    <mergeCell ref="N6:N7"/>
    <mergeCell ref="O6:O7"/>
    <mergeCell ref="B8:B9"/>
    <mergeCell ref="C8:C9"/>
    <mergeCell ref="D8:D9"/>
    <mergeCell ref="E8:E9"/>
    <mergeCell ref="F8:F9"/>
    <mergeCell ref="G8:G9"/>
    <mergeCell ref="H8:H9"/>
    <mergeCell ref="G6:G7"/>
    <mergeCell ref="H6:H7"/>
    <mergeCell ref="I6:I7"/>
    <mergeCell ref="J6:J7"/>
    <mergeCell ref="K6:K7"/>
    <mergeCell ref="L6:L7"/>
    <mergeCell ref="O8:O9"/>
    <mergeCell ref="I8:I9"/>
    <mergeCell ref="J8:J9"/>
    <mergeCell ref="K8:K9"/>
    <mergeCell ref="L8:L9"/>
    <mergeCell ref="M8:M9"/>
    <mergeCell ref="N8:N9"/>
  </mergeCells>
  <pageMargins left="0.7" right="0.7" top="0.75" bottom="0.75" header="0.3" footer="0.3"/>
  <pageSetup paperSize="9" orientation="portrait" r:id="rId1"/>
  <ignoredErrors>
    <ignoredError sqref="E6 G6 J6 L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Collett</dc:creator>
  <cp:lastModifiedBy>Andrew Cox</cp:lastModifiedBy>
  <dcterms:created xsi:type="dcterms:W3CDTF">2018-02-07T22:48:30Z</dcterms:created>
  <dcterms:modified xsi:type="dcterms:W3CDTF">2018-02-26T00:13:55Z</dcterms:modified>
</cp:coreProperties>
</file>